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My Documents\Enfagrow\final media plan\"/>
    </mc:Choice>
  </mc:AlternateContent>
  <bookViews>
    <workbookView xWindow="0" yWindow="0" windowWidth="20490" windowHeight="7755" firstSheet="1" activeTab="1"/>
  </bookViews>
  <sheets>
    <sheet name="Sheet1" sheetId="4" state="hidden" r:id="rId1"/>
    <sheet name="Sheet3" sheetId="5" r:id="rId2"/>
    <sheet name="Sheet2" sheetId="2" state="hidden" r:id="rId3"/>
    <sheet name="Boosting budget" sheetId="3" state="hidden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D28" i="5" l="1"/>
  <c r="AC28" i="5"/>
  <c r="K28" i="5"/>
  <c r="AA14" i="5"/>
  <c r="K4" i="5" l="1"/>
  <c r="K14" i="5" l="1"/>
  <c r="J14" i="5"/>
  <c r="I14" i="5"/>
  <c r="H14" i="5"/>
  <c r="H30" i="5"/>
  <c r="H28" i="5"/>
  <c r="J28" i="5" l="1"/>
  <c r="J30" i="5"/>
  <c r="I28" i="5" l="1"/>
  <c r="U5" i="5"/>
  <c r="Y5" i="5" s="1"/>
  <c r="U4" i="5"/>
  <c r="Y4" i="5" s="1"/>
  <c r="I30" i="5" l="1"/>
  <c r="V4" i="5"/>
  <c r="W4" i="5" s="1"/>
  <c r="X4" i="5" s="1"/>
  <c r="V5" i="5"/>
  <c r="W5" i="5" s="1"/>
  <c r="X5" i="5" s="1"/>
  <c r="R30" i="5"/>
  <c r="R31" i="5" s="1"/>
  <c r="R29" i="5"/>
  <c r="Q4" i="5"/>
  <c r="Q5" i="5" s="1"/>
  <c r="Q14" i="5"/>
  <c r="Q15" i="5" s="1"/>
  <c r="Q16" i="5" s="1"/>
  <c r="Q17" i="5" s="1"/>
  <c r="Q19" i="5" l="1"/>
  <c r="M4" i="5"/>
  <c r="N4" i="5" s="1"/>
  <c r="B17" i="4" l="1"/>
  <c r="B16" i="4"/>
  <c r="B14" i="4"/>
  <c r="C2" i="4"/>
  <c r="F40" i="3" l="1"/>
  <c r="E37" i="3" l="1"/>
  <c r="R3" i="3"/>
  <c r="S3" i="3" s="1"/>
  <c r="T3" i="3" s="1"/>
  <c r="U3" i="3" s="1"/>
  <c r="V3" i="3" s="1"/>
  <c r="W3" i="3" s="1"/>
  <c r="X3" i="3" s="1"/>
  <c r="Y3" i="3" s="1"/>
  <c r="F3" i="3"/>
  <c r="G3" i="3" s="1"/>
  <c r="H3" i="3" s="1"/>
  <c r="I3" i="3" s="1"/>
  <c r="J3" i="3" s="1"/>
  <c r="K3" i="3" s="1"/>
  <c r="L3" i="3" s="1"/>
  <c r="M3" i="3" s="1"/>
  <c r="N3" i="3" s="1"/>
  <c r="O3" i="3" s="1"/>
  <c r="P3" i="3" s="1"/>
</calcChain>
</file>

<file path=xl/comments1.xml><?xml version="1.0" encoding="utf-8"?>
<comments xmlns="http://schemas.openxmlformats.org/spreadsheetml/2006/main">
  <authors>
    <author>Nishadi Herath</author>
  </authors>
  <commentList>
    <comment ref="C31" authorId="0" shapeId="0">
      <text>
        <r>
          <rPr>
            <b/>
            <sz val="9"/>
            <color indexed="81"/>
            <rFont val="Tahoma"/>
            <family val="2"/>
          </rPr>
          <t>Nishadi Herath:</t>
        </r>
        <r>
          <rPr>
            <sz val="9"/>
            <color indexed="81"/>
            <rFont val="Tahoma"/>
            <family val="2"/>
          </rPr>
          <t xml:space="preserve">
Can we get one video to put on gossip pages rather than 3?</t>
        </r>
      </text>
    </comment>
  </commentList>
</comments>
</file>

<file path=xl/sharedStrings.xml><?xml version="1.0" encoding="utf-8"?>
<sst xmlns="http://schemas.openxmlformats.org/spreadsheetml/2006/main" count="204" uniqueCount="117">
  <si>
    <t>Amplification to reach buzz peak</t>
  </si>
  <si>
    <t>Making a connect to the brand / product / campaign</t>
  </si>
  <si>
    <t>Dispursion Plan</t>
  </si>
  <si>
    <t>The Initial Buzz</t>
  </si>
  <si>
    <t>Fri</t>
  </si>
  <si>
    <t>Sat</t>
  </si>
  <si>
    <t>Sun</t>
  </si>
  <si>
    <t>Mon</t>
  </si>
  <si>
    <t>Tue</t>
  </si>
  <si>
    <t>Wed</t>
  </si>
  <si>
    <t>Thu</t>
  </si>
  <si>
    <t>SL Memes</t>
  </si>
  <si>
    <t>Stage</t>
  </si>
  <si>
    <t>Amplification</t>
  </si>
  <si>
    <t>Roar video- Have you spotted the fortune teller? Interviewing people on the streets</t>
  </si>
  <si>
    <t>Hiru Gossip article with official videos</t>
  </si>
  <si>
    <t>Hiru Gossip article with unofficial images</t>
  </si>
  <si>
    <t>Influencer Stories on Nil Sastharakari</t>
  </si>
  <si>
    <t>Derana article with unofficial images</t>
  </si>
  <si>
    <t>Fortune teller visits branch</t>
  </si>
  <si>
    <t>Roar artcile - Revelation of Nil Sastharakari</t>
  </si>
  <si>
    <t>Memes - Kawuda bang me nil sastharakari?</t>
  </si>
  <si>
    <t>5 days road block Hiru Gossip - Nil Sastharakari walking across the screen</t>
  </si>
  <si>
    <t>5 days road block on Derana - Nil Sastharakari walking across the screen</t>
  </si>
  <si>
    <t>Places : suggestions for Nil Sastharakari photo shoot</t>
  </si>
  <si>
    <t>Ashane's video to be done on the same day as the photograph</t>
  </si>
  <si>
    <t>To make it trend at the top level</t>
  </si>
  <si>
    <t>Memes - look at if it's necessary?</t>
  </si>
  <si>
    <t xml:space="preserve">Revelation plan </t>
  </si>
  <si>
    <t>MC, CCC, Galle face, Dehiwala Junction, Diyatha Uyana, Borella junction, Port City, Pettah, Odel Alexandra Place</t>
  </si>
  <si>
    <t>Memes on DC : 10 third party pages - Nil Sastharakarita monawada one?</t>
  </si>
  <si>
    <t>Hiru Gossip article with the revelation video - Kawuda me Nil Sastharakari?</t>
  </si>
  <si>
    <t>Derana article with the revelation video - Kawuda me Nil Sastharakari?</t>
  </si>
  <si>
    <t>Official teaser video 1 Launch on Hiru Gossip</t>
  </si>
  <si>
    <t>Official teaser video 1 Launch on Derana</t>
  </si>
  <si>
    <t>Official teaser video 2 Launch on Hiru Gossip</t>
  </si>
  <si>
    <t>Official teaser video 2 Launch on Derana</t>
  </si>
  <si>
    <t>YouJudge.lk video on Nil Sastharakari - Interviewing people on the streets</t>
  </si>
  <si>
    <t>Road Block Character shoot front, back, side ways, idling</t>
  </si>
  <si>
    <t>Bulding the character</t>
  </si>
  <si>
    <t>Establishing the character</t>
  </si>
  <si>
    <t>Unofficial video + unofficial photos on Hiru Gossip talking about who this Nil Sastharakari is</t>
  </si>
  <si>
    <t>Unofficial video + unofficial photos on Derana talking about who this Nil Sastharakari is</t>
  </si>
  <si>
    <t>Building gossip material</t>
  </si>
  <si>
    <t>First teaser</t>
  </si>
  <si>
    <t>YT hype around Nil Sastharakari</t>
  </si>
  <si>
    <t>Second Teaser</t>
  </si>
  <si>
    <t>Voice on the streets</t>
  </si>
  <si>
    <t>Official teaser video 3 Launch on Hiru Gossip</t>
  </si>
  <si>
    <t>Official teaser video 3 Launch on Derana</t>
  </si>
  <si>
    <t>Third Teaser</t>
  </si>
  <si>
    <t>Make it viral</t>
  </si>
  <si>
    <t>Coincidential appearance on a YouTuber's video - Ratta / Ashane / Iraj</t>
  </si>
  <si>
    <t xml:space="preserve">Mast Head for the launch video : 3 assets to be launched and the other two videos to be suggestions for play next - Boosting will be done to make it trend at the top level </t>
  </si>
  <si>
    <r>
      <t xml:space="preserve">Phone captures and videos through people giving the character a name : </t>
    </r>
    <r>
      <rPr>
        <b/>
        <sz val="11"/>
        <color theme="1"/>
        <rFont val="Calibri"/>
        <family val="2"/>
        <scheme val="minor"/>
      </rPr>
      <t xml:space="preserve">Nil Sastharakari - </t>
    </r>
    <r>
      <rPr>
        <sz val="11"/>
        <color theme="1"/>
        <rFont val="Calibri"/>
        <family val="2"/>
        <scheme val="minor"/>
      </rPr>
      <t xml:space="preserve">DC third party pages </t>
    </r>
  </si>
  <si>
    <t>Official Launch</t>
  </si>
  <si>
    <t xml:space="preserve">Directing visitors to the campaign through the character </t>
  </si>
  <si>
    <t>Revelation on third party platforms and connectinng the brand</t>
  </si>
  <si>
    <t>Connecting the brand and the physical character</t>
  </si>
  <si>
    <t>Post campaign amplification</t>
  </si>
  <si>
    <t>DC Viral video concept relating to the brand</t>
  </si>
  <si>
    <t>On HNB social media</t>
  </si>
  <si>
    <t>Building the hype and making people aware about the character, through meme pages : 15 DC third party pages</t>
  </si>
  <si>
    <t>$50 x 10 , 150K -200K FOR THE PAGES</t>
  </si>
  <si>
    <t>Hiru Costs + $100 x 15 , 150K -200K FOR THE  PAGES</t>
  </si>
  <si>
    <t>Derana Costs + $100 x 15 , 150K -200K FOR THE  PAGES</t>
  </si>
  <si>
    <t>Youjudge follow up video?</t>
  </si>
  <si>
    <t>Boosting</t>
  </si>
  <si>
    <t>80,000 for production</t>
  </si>
  <si>
    <t>$500</t>
  </si>
  <si>
    <t>$1500</t>
  </si>
  <si>
    <t>$50 x 10 pages</t>
  </si>
  <si>
    <t>200K</t>
  </si>
  <si>
    <t>150K</t>
  </si>
  <si>
    <t xml:space="preserve">Inflencers </t>
  </si>
  <si>
    <t xml:space="preserve">Community pages </t>
  </si>
  <si>
    <t xml:space="preserve">Kassa </t>
  </si>
  <si>
    <t>Bro</t>
  </si>
  <si>
    <t>Lella hutan</t>
  </si>
  <si>
    <t>Sachini</t>
  </si>
  <si>
    <t>Madhawa</t>
  </si>
  <si>
    <t>Total</t>
  </si>
  <si>
    <t>Balance budget for boosting</t>
  </si>
  <si>
    <t>Campaign Name</t>
  </si>
  <si>
    <t>Objective/ Goal</t>
  </si>
  <si>
    <t>Start Date</t>
  </si>
  <si>
    <t>End Date</t>
  </si>
  <si>
    <t xml:space="preserve">Engagement </t>
  </si>
  <si>
    <t>Cost</t>
  </si>
  <si>
    <t>Reach</t>
  </si>
  <si>
    <t xml:space="preserve">Engagement       ( Likes, comments, shares, video views ) </t>
  </si>
  <si>
    <t>Enfagrow Media Plan</t>
  </si>
  <si>
    <t xml:space="preserve">Post </t>
  </si>
  <si>
    <t>Platforms</t>
  </si>
  <si>
    <t>Every child sees the beauty of beyond through their imagination</t>
  </si>
  <si>
    <t>Provide your child with the power to fulfill his true potential. Empower him to achieve his dreams</t>
  </si>
  <si>
    <t>Read to your child. Expand his mind to a  world filled with beauty and opportunity</t>
  </si>
  <si>
    <t>Provide your child with enriching activities that help him grow. Energize him with excitement to enjoy every moment</t>
  </si>
  <si>
    <t>Your child’s belief in themselves is the greatest power of all. Give them with a power-packed heathy start</t>
  </si>
  <si>
    <t xml:space="preserve">Mum, your little achiever needs all the support she can get to conquer those crucial milestones in life </t>
  </si>
  <si>
    <t>Pour a serving of love that that lasts a lifetime. Give your child the best start for a wholesome future</t>
  </si>
  <si>
    <t xml:space="preserve">Fortify your child with nutrients she needs to enjoy an extraordinary day! </t>
  </si>
  <si>
    <t>You need a break to relax and re-energize. They are well and healthy. You can count on us</t>
  </si>
  <si>
    <t>Remembering those very special moments are important for both mom and child.</t>
  </si>
  <si>
    <t>Enfamama Media Plan</t>
  </si>
  <si>
    <t>Mama give her the best and prepare her for a head-start in life, supported by a brand that has her happiness at heart</t>
  </si>
  <si>
    <t>Now starts an enthralling journey of wonder, hope and mummy choices. Make the right choice for both you and the baby</t>
  </si>
  <si>
    <t>Schedule a prenatal checkup, as soon as you here the good news and don’t forget to take a daily dose of delicious nourishment</t>
  </si>
  <si>
    <t>During pregnancy and lactating your body demands more. Treat yourself to a glassful of delicious and nutritious flavor, made especially for you and baby</t>
  </si>
  <si>
    <t>Did you know that your baby responds to your emotions while in the womb? If you’re healthy and happy mama, so is she. Nurture and nourish her</t>
  </si>
  <si>
    <t>She has entrusted her entire world to you; and we in turn give you a brand trusted by mamas the world-ov</t>
  </si>
  <si>
    <t>You may experience some bloating at the beginning of pregnancy, and your clothes might fit a little snugly, but you probably won’t be showing a baby belly yet</t>
  </si>
  <si>
    <t>You aren’t eating alone anymore. Your baby consumes everything you do. Make the healthy wholesome choice</t>
  </si>
  <si>
    <t>Give yourself and your baby the best; a trusted blend of years of expertize, generations of love and delicious nourishment all in one</t>
  </si>
  <si>
    <t xml:space="preserve">You’re needed around the clock Mama. Ensure you make time to revitalize and restore your energy </t>
  </si>
  <si>
    <t xml:space="preserve">Budget can be spent after the rductions of VAT+NBT and agecy commission </t>
  </si>
  <si>
    <t>FB / 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</si>
</sst>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&quot;Rs.&quot;#,##0.00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0" xfId="0" applyFont="1"/>
    <xf numFmtId="0" fontId="0" fillId="2" borderId="1" xfId="0" applyFill="1" applyBorder="1"/>
    <xf numFmtId="0" fontId="1" fillId="3" borderId="1" xfId="0" applyFont="1" applyFill="1" applyBorder="1"/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1" fillId="3" borderId="2" xfId="0" applyFont="1" applyFill="1" applyBorder="1" applyAlignment="1">
      <alignment horizontal="right"/>
    </xf>
    <xf numFmtId="0" fontId="0" fillId="2" borderId="5" xfId="0" applyFill="1" applyBorder="1"/>
    <xf numFmtId="0" fontId="3" fillId="0" borderId="10" xfId="0" applyFont="1" applyBorder="1" applyAlignment="1">
      <alignment wrapText="1"/>
    </xf>
    <xf numFmtId="0" fontId="0" fillId="2" borderId="10" xfId="0" applyFill="1" applyBorder="1"/>
    <xf numFmtId="0" fontId="0" fillId="2" borderId="8" xfId="0" applyFill="1" applyBorder="1"/>
    <xf numFmtId="0" fontId="0" fillId="2" borderId="12" xfId="0" applyFill="1" applyBorder="1"/>
    <xf numFmtId="0" fontId="0" fillId="2" borderId="4" xfId="0" applyFill="1" applyBorder="1"/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0" fillId="0" borderId="14" xfId="0" applyBorder="1" applyAlignment="1">
      <alignment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/>
    </xf>
    <xf numFmtId="0" fontId="3" fillId="0" borderId="18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1" fillId="3" borderId="28" xfId="0" applyFont="1" applyFill="1" applyBorder="1" applyAlignment="1">
      <alignment horizontal="center" vertical="center"/>
    </xf>
    <xf numFmtId="0" fontId="0" fillId="0" borderId="19" xfId="0" applyBorder="1" applyAlignment="1">
      <alignment wrapText="1"/>
    </xf>
    <xf numFmtId="0" fontId="1" fillId="3" borderId="30" xfId="0" applyFont="1" applyFill="1" applyBorder="1" applyAlignment="1">
      <alignment horizontal="center" vertical="center"/>
    </xf>
    <xf numFmtId="0" fontId="0" fillId="2" borderId="6" xfId="0" applyFill="1" applyBorder="1"/>
    <xf numFmtId="0" fontId="0" fillId="2" borderId="15" xfId="0" applyFill="1" applyBorder="1"/>
    <xf numFmtId="0" fontId="0" fillId="2" borderId="2" xfId="0" applyFill="1" applyBorder="1"/>
    <xf numFmtId="0" fontId="0" fillId="2" borderId="11" xfId="0" applyFill="1" applyBorder="1"/>
    <xf numFmtId="0" fontId="0" fillId="2" borderId="0" xfId="0" applyFill="1"/>
    <xf numFmtId="0" fontId="0" fillId="0" borderId="28" xfId="0" applyBorder="1" applyAlignment="1">
      <alignment wrapText="1"/>
    </xf>
    <xf numFmtId="0" fontId="4" fillId="0" borderId="14" xfId="0" applyFont="1" applyBorder="1" applyAlignment="1">
      <alignment wrapText="1"/>
    </xf>
    <xf numFmtId="0" fontId="1" fillId="3" borderId="23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164" fontId="0" fillId="0" borderId="0" xfId="0" applyNumberFormat="1"/>
    <xf numFmtId="0" fontId="4" fillId="2" borderId="1" xfId="0" applyFont="1" applyFill="1" applyBorder="1"/>
    <xf numFmtId="0" fontId="4" fillId="2" borderId="14" xfId="0" applyFont="1" applyFill="1" applyBorder="1"/>
    <xf numFmtId="0" fontId="4" fillId="2" borderId="4" xfId="0" applyFont="1" applyFill="1" applyBorder="1"/>
    <xf numFmtId="0" fontId="8" fillId="2" borderId="1" xfId="0" applyFont="1" applyFill="1" applyBorder="1"/>
    <xf numFmtId="165" fontId="4" fillId="0" borderId="0" xfId="1" applyNumberFormat="1" applyFont="1"/>
    <xf numFmtId="165" fontId="0" fillId="0" borderId="0" xfId="1" applyNumberFormat="1" applyFont="1"/>
    <xf numFmtId="165" fontId="0" fillId="0" borderId="0" xfId="0" applyNumberFormat="1"/>
    <xf numFmtId="43" fontId="0" fillId="0" borderId="0" xfId="0" applyNumberFormat="1"/>
    <xf numFmtId="165" fontId="9" fillId="0" borderId="1" xfId="1" applyNumberFormat="1" applyFont="1" applyBorder="1" applyAlignment="1">
      <alignment horizontal="center" vertical="center" wrapText="1"/>
    </xf>
    <xf numFmtId="165" fontId="10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1" applyNumberFormat="1" applyFont="1" applyBorder="1" applyAlignment="1">
      <alignment horizontal="center" vertical="center" wrapText="1"/>
    </xf>
    <xf numFmtId="14" fontId="11" fillId="0" borderId="1" xfId="1" applyNumberFormat="1" applyFont="1" applyBorder="1" applyAlignment="1">
      <alignment horizontal="center" vertical="center" wrapText="1"/>
    </xf>
    <xf numFmtId="165" fontId="9" fillId="0" borderId="4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9" fillId="0" borderId="34" xfId="1" applyNumberFormat="1" applyFont="1" applyBorder="1" applyAlignment="1">
      <alignment horizontal="center" vertical="center" wrapText="1"/>
    </xf>
    <xf numFmtId="165" fontId="0" fillId="0" borderId="13" xfId="1" applyNumberFormat="1" applyFont="1" applyBorder="1"/>
    <xf numFmtId="165" fontId="0" fillId="0" borderId="8" xfId="1" applyNumberFormat="1" applyFont="1" applyBorder="1"/>
    <xf numFmtId="165" fontId="2" fillId="0" borderId="10" xfId="1" applyNumberFormat="1" applyFont="1" applyBorder="1"/>
    <xf numFmtId="165" fontId="2" fillId="0" borderId="11" xfId="1" applyNumberFormat="1" applyFont="1" applyBorder="1"/>
    <xf numFmtId="43" fontId="0" fillId="0" borderId="0" xfId="1" applyNumberFormat="1" applyFont="1"/>
    <xf numFmtId="165" fontId="9" fillId="0" borderId="15" xfId="1" applyNumberFormat="1" applyFont="1" applyFill="1" applyBorder="1" applyAlignment="1">
      <alignment horizontal="center" vertical="center" wrapText="1"/>
    </xf>
    <xf numFmtId="165" fontId="2" fillId="0" borderId="0" xfId="0" applyNumberFormat="1" applyFont="1"/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165" fontId="2" fillId="0" borderId="29" xfId="1" applyNumberFormat="1" applyFont="1" applyBorder="1" applyAlignment="1">
      <alignment horizontal="center" vertical="center"/>
    </xf>
    <xf numFmtId="165" fontId="2" fillId="0" borderId="35" xfId="1" applyNumberFormat="1" applyFont="1" applyBorder="1" applyAlignment="1">
      <alignment horizontal="center" vertical="center"/>
    </xf>
    <xf numFmtId="165" fontId="2" fillId="0" borderId="19" xfId="1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17" fontId="1" fillId="3" borderId="1" xfId="0" applyNumberFormat="1" applyFont="1" applyFill="1" applyBorder="1" applyAlignment="1">
      <alignment horizontal="center"/>
    </xf>
    <xf numFmtId="0" fontId="1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B17" sqref="B17"/>
    </sheetView>
  </sheetViews>
  <sheetFormatPr defaultRowHeight="15" x14ac:dyDescent="0.25"/>
  <cols>
    <col min="1" max="1" width="26.28515625" bestFit="1" customWidth="1"/>
    <col min="2" max="3" width="12.5703125" bestFit="1" customWidth="1"/>
  </cols>
  <sheetData>
    <row r="2" spans="1:3" x14ac:dyDescent="0.25">
      <c r="B2" s="42">
        <v>600000</v>
      </c>
      <c r="C2" s="43">
        <f>B2/2</f>
        <v>300000</v>
      </c>
    </row>
    <row r="3" spans="1:3" x14ac:dyDescent="0.25">
      <c r="B3" s="43"/>
      <c r="C3" s="43"/>
    </row>
    <row r="4" spans="1:3" x14ac:dyDescent="0.25">
      <c r="A4" s="3" t="s">
        <v>74</v>
      </c>
      <c r="B4" s="42"/>
      <c r="C4" s="43"/>
    </row>
    <row r="5" spans="1:3" x14ac:dyDescent="0.25">
      <c r="A5" t="s">
        <v>79</v>
      </c>
      <c r="B5" s="43">
        <v>35000</v>
      </c>
      <c r="C5" s="43"/>
    </row>
    <row r="6" spans="1:3" x14ac:dyDescent="0.25">
      <c r="A6" t="s">
        <v>80</v>
      </c>
      <c r="B6" s="43">
        <v>25000</v>
      </c>
      <c r="C6" s="43"/>
    </row>
    <row r="9" spans="1:3" x14ac:dyDescent="0.25">
      <c r="A9" s="3" t="s">
        <v>75</v>
      </c>
      <c r="B9" s="42"/>
    </row>
    <row r="10" spans="1:3" x14ac:dyDescent="0.25">
      <c r="A10" t="s">
        <v>76</v>
      </c>
      <c r="B10" s="42">
        <v>10000</v>
      </c>
    </row>
    <row r="11" spans="1:3" x14ac:dyDescent="0.25">
      <c r="A11" t="s">
        <v>77</v>
      </c>
      <c r="B11" s="42">
        <v>10000</v>
      </c>
    </row>
    <row r="12" spans="1:3" x14ac:dyDescent="0.25">
      <c r="A12" t="s">
        <v>78</v>
      </c>
      <c r="B12" s="42">
        <v>10000</v>
      </c>
    </row>
    <row r="14" spans="1:3" x14ac:dyDescent="0.25">
      <c r="A14" s="3" t="s">
        <v>81</v>
      </c>
      <c r="B14" s="43">
        <f>SUM(B4:B13)</f>
        <v>90000</v>
      </c>
    </row>
    <row r="16" spans="1:3" x14ac:dyDescent="0.25">
      <c r="A16" s="3" t="s">
        <v>82</v>
      </c>
      <c r="B16" s="43">
        <f>C2-B14</f>
        <v>210000</v>
      </c>
    </row>
    <row r="17" spans="2:2" x14ac:dyDescent="0.25">
      <c r="B17" s="44">
        <f>B16/180</f>
        <v>1166.6666666666667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abSelected="1" topLeftCell="D1" zoomScaleNormal="100" workbookViewId="0">
      <selection activeCell="E4" sqref="E4"/>
    </sheetView>
  </sheetViews>
  <sheetFormatPr defaultRowHeight="15" x14ac:dyDescent="0.25"/>
  <cols>
    <col min="1" max="1" width="0" hidden="1" customWidth="1"/>
    <col min="2" max="2" width="11.140625" hidden="1" customWidth="1"/>
    <col min="3" max="3" width="0" hidden="1" customWidth="1"/>
    <col min="4" max="4" width="5.28515625" customWidth="1"/>
    <col min="5" max="5" width="106.28515625" customWidth="1"/>
    <col min="6" max="6" width="14.140625" customWidth="1"/>
    <col min="7" max="7" width="14" customWidth="1"/>
    <col min="8" max="8" width="10.5703125" bestFit="1" customWidth="1"/>
    <col min="9" max="9" width="32.5703125" customWidth="1"/>
    <col min="10" max="10" width="9" customWidth="1"/>
    <col min="11" max="11" width="10.5703125" bestFit="1" customWidth="1"/>
    <col min="12" max="13" width="12" hidden="1" customWidth="1"/>
    <col min="14" max="14" width="9.5703125" hidden="1" customWidth="1"/>
    <col min="15" max="16" width="9.140625" hidden="1" customWidth="1"/>
    <col min="17" max="17" width="14.7109375" hidden="1" customWidth="1"/>
    <col min="18" max="19" width="9.140625" hidden="1" customWidth="1"/>
    <col min="20" max="21" width="11.5703125" hidden="1" customWidth="1"/>
    <col min="22" max="22" width="9.5703125" hidden="1" customWidth="1"/>
    <col min="23" max="23" width="9.28515625" hidden="1" customWidth="1"/>
    <col min="24" max="25" width="10.5703125" hidden="1" customWidth="1"/>
    <col min="26" max="26" width="0" hidden="1" customWidth="1"/>
  </cols>
  <sheetData>
    <row r="1" spans="1:27" ht="15.75" thickBot="1" x14ac:dyDescent="0.3"/>
    <row r="2" spans="1:27" ht="15.75" thickBot="1" x14ac:dyDescent="0.3">
      <c r="E2" s="59" t="s">
        <v>91</v>
      </c>
      <c r="F2" s="60"/>
      <c r="G2" s="60"/>
      <c r="H2" s="60"/>
      <c r="I2" s="60"/>
      <c r="J2" s="61"/>
    </row>
    <row r="3" spans="1:27" ht="24" customHeight="1" x14ac:dyDescent="0.25">
      <c r="A3" s="45" t="s">
        <v>83</v>
      </c>
      <c r="B3" s="45" t="s">
        <v>85</v>
      </c>
      <c r="C3" s="45" t="s">
        <v>86</v>
      </c>
      <c r="E3" s="51" t="s">
        <v>92</v>
      </c>
      <c r="F3" s="49" t="s">
        <v>93</v>
      </c>
      <c r="G3" s="49" t="s">
        <v>84</v>
      </c>
      <c r="H3" s="49" t="s">
        <v>89</v>
      </c>
      <c r="I3" s="49" t="s">
        <v>90</v>
      </c>
      <c r="J3" s="57" t="s">
        <v>88</v>
      </c>
    </row>
    <row r="4" spans="1:27" x14ac:dyDescent="0.25">
      <c r="A4" s="46"/>
      <c r="B4" s="47"/>
      <c r="C4" s="48"/>
      <c r="D4">
        <v>1</v>
      </c>
      <c r="E4" s="52" t="s">
        <v>94</v>
      </c>
      <c r="F4" s="50" t="s">
        <v>116</v>
      </c>
      <c r="G4" s="50" t="s">
        <v>87</v>
      </c>
      <c r="H4" s="50">
        <v>120000</v>
      </c>
      <c r="I4" s="50">
        <v>14814.814814814799</v>
      </c>
      <c r="J4" s="53">
        <v>24000</v>
      </c>
      <c r="K4" s="44">
        <f>J4/180</f>
        <v>133.33333333333334</v>
      </c>
      <c r="L4" s="44">
        <v>20000</v>
      </c>
      <c r="M4" s="44">
        <f>L4/180</f>
        <v>111.11111111111111</v>
      </c>
      <c r="N4" s="44">
        <f>M4</f>
        <v>111.11111111111111</v>
      </c>
      <c r="Q4">
        <f>158*180</f>
        <v>28440</v>
      </c>
      <c r="T4" s="42">
        <v>400000</v>
      </c>
      <c r="U4" s="42">
        <f>T4*0.6</f>
        <v>240000</v>
      </c>
      <c r="V4" s="42">
        <f>U4/180</f>
        <v>1333.3333333333333</v>
      </c>
      <c r="W4" s="56">
        <f>V4/10</f>
        <v>133.33333333333331</v>
      </c>
      <c r="X4" s="42">
        <f>W4/0.009</f>
        <v>14814.814814814814</v>
      </c>
      <c r="Y4" s="42">
        <f>U4/10</f>
        <v>24000</v>
      </c>
    </row>
    <row r="5" spans="1:27" x14ac:dyDescent="0.25">
      <c r="A5" s="46"/>
      <c r="B5" s="47"/>
      <c r="C5" s="48"/>
      <c r="D5">
        <v>2</v>
      </c>
      <c r="E5" s="52" t="s">
        <v>95</v>
      </c>
      <c r="F5" s="50" t="s">
        <v>116</v>
      </c>
      <c r="G5" s="50" t="s">
        <v>87</v>
      </c>
      <c r="H5" s="50">
        <v>120000</v>
      </c>
      <c r="I5" s="50">
        <v>14814.814814814814</v>
      </c>
      <c r="J5" s="53">
        <v>24000</v>
      </c>
      <c r="K5" s="44"/>
      <c r="L5" s="44"/>
      <c r="M5" s="44"/>
      <c r="N5" s="44"/>
      <c r="Q5">
        <f>Q4/0.008</f>
        <v>3555000</v>
      </c>
      <c r="T5" s="42"/>
      <c r="U5" s="42">
        <f>T4*0.4</f>
        <v>160000</v>
      </c>
      <c r="V5" s="56">
        <f>U5/180</f>
        <v>888.88888888888891</v>
      </c>
      <c r="W5" s="56">
        <f>V5/10</f>
        <v>88.888888888888886</v>
      </c>
      <c r="X5" s="42">
        <f>W5/0.009</f>
        <v>9876.5432098765432</v>
      </c>
      <c r="Y5" s="42">
        <f>U5/10</f>
        <v>16000</v>
      </c>
    </row>
    <row r="6" spans="1:27" x14ac:dyDescent="0.25">
      <c r="A6" s="46"/>
      <c r="B6" s="47"/>
      <c r="C6" s="48"/>
      <c r="D6">
        <v>3</v>
      </c>
      <c r="E6" s="52" t="s">
        <v>99</v>
      </c>
      <c r="F6" s="50" t="s">
        <v>116</v>
      </c>
      <c r="G6" s="50" t="s">
        <v>87</v>
      </c>
      <c r="H6" s="50">
        <v>120000</v>
      </c>
      <c r="I6" s="50">
        <v>14814.814814814814</v>
      </c>
      <c r="J6" s="53">
        <v>24000</v>
      </c>
      <c r="L6" s="44"/>
      <c r="M6" s="44"/>
      <c r="N6" s="44"/>
    </row>
    <row r="7" spans="1:27" x14ac:dyDescent="0.25">
      <c r="A7" s="46"/>
      <c r="B7" s="47"/>
      <c r="C7" s="48"/>
      <c r="D7">
        <v>4</v>
      </c>
      <c r="E7" s="52" t="s">
        <v>96</v>
      </c>
      <c r="F7" s="50" t="s">
        <v>116</v>
      </c>
      <c r="G7" s="50" t="s">
        <v>87</v>
      </c>
      <c r="H7" s="50">
        <v>120000</v>
      </c>
      <c r="I7" s="50">
        <v>14814.814814814814</v>
      </c>
      <c r="J7" s="53">
        <v>24000</v>
      </c>
      <c r="L7" s="44"/>
      <c r="M7" s="44"/>
      <c r="N7" s="44"/>
    </row>
    <row r="8" spans="1:27" x14ac:dyDescent="0.25">
      <c r="A8" s="46"/>
      <c r="B8" s="47"/>
      <c r="C8" s="48"/>
      <c r="D8">
        <v>5</v>
      </c>
      <c r="E8" s="52" t="s">
        <v>97</v>
      </c>
      <c r="F8" s="50" t="s">
        <v>116</v>
      </c>
      <c r="G8" s="50" t="s">
        <v>87</v>
      </c>
      <c r="H8" s="50">
        <v>120000</v>
      </c>
      <c r="I8" s="50">
        <v>14814.814814814814</v>
      </c>
      <c r="J8" s="53">
        <v>24000</v>
      </c>
      <c r="L8" s="44"/>
      <c r="M8" s="44"/>
      <c r="N8" s="44"/>
    </row>
    <row r="9" spans="1:27" x14ac:dyDescent="0.25">
      <c r="A9" s="46"/>
      <c r="B9" s="47"/>
      <c r="C9" s="48"/>
      <c r="D9">
        <v>6</v>
      </c>
      <c r="E9" s="52" t="s">
        <v>98</v>
      </c>
      <c r="F9" s="50" t="s">
        <v>116</v>
      </c>
      <c r="G9" s="50" t="s">
        <v>87</v>
      </c>
      <c r="H9" s="50">
        <v>120000</v>
      </c>
      <c r="I9" s="50">
        <v>14814.814814814814</v>
      </c>
      <c r="J9" s="53">
        <v>24000</v>
      </c>
      <c r="L9" s="44"/>
      <c r="M9" s="44"/>
      <c r="N9" s="44"/>
    </row>
    <row r="10" spans="1:27" x14ac:dyDescent="0.25">
      <c r="A10" s="46"/>
      <c r="B10" s="47"/>
      <c r="C10" s="48"/>
      <c r="D10">
        <v>7</v>
      </c>
      <c r="E10" s="52" t="s">
        <v>100</v>
      </c>
      <c r="F10" s="50" t="s">
        <v>116</v>
      </c>
      <c r="G10" s="50" t="s">
        <v>87</v>
      </c>
      <c r="H10" s="50">
        <v>120000</v>
      </c>
      <c r="I10" s="50">
        <v>14814.814814814814</v>
      </c>
      <c r="J10" s="53">
        <v>24000</v>
      </c>
      <c r="L10" s="44"/>
      <c r="M10" s="44"/>
      <c r="N10" s="44"/>
    </row>
    <row r="11" spans="1:27" x14ac:dyDescent="0.25">
      <c r="A11" s="46"/>
      <c r="B11" s="47"/>
      <c r="C11" s="48"/>
      <c r="D11">
        <v>8</v>
      </c>
      <c r="E11" s="52" t="s">
        <v>101</v>
      </c>
      <c r="F11" s="50" t="s">
        <v>116</v>
      </c>
      <c r="G11" s="50" t="s">
        <v>87</v>
      </c>
      <c r="H11" s="50">
        <v>120000</v>
      </c>
      <c r="I11" s="50">
        <v>14814.814814814814</v>
      </c>
      <c r="J11" s="53">
        <v>24000</v>
      </c>
      <c r="L11" s="44"/>
      <c r="M11" s="44"/>
      <c r="N11" s="44"/>
    </row>
    <row r="12" spans="1:27" x14ac:dyDescent="0.25">
      <c r="A12" s="46"/>
      <c r="B12" s="47"/>
      <c r="C12" s="48"/>
      <c r="D12">
        <v>9</v>
      </c>
      <c r="E12" s="52" t="s">
        <v>102</v>
      </c>
      <c r="F12" s="50" t="s">
        <v>116</v>
      </c>
      <c r="G12" s="50" t="s">
        <v>87</v>
      </c>
      <c r="H12" s="50">
        <v>120000</v>
      </c>
      <c r="I12" s="50">
        <v>14814.814814814814</v>
      </c>
      <c r="J12" s="53">
        <v>24000</v>
      </c>
      <c r="L12" s="44"/>
      <c r="M12" s="44"/>
      <c r="N12" s="44"/>
    </row>
    <row r="13" spans="1:27" x14ac:dyDescent="0.25">
      <c r="A13" s="46"/>
      <c r="B13" s="47"/>
      <c r="C13" s="48"/>
      <c r="D13">
        <v>10</v>
      </c>
      <c r="E13" s="52" t="s">
        <v>103</v>
      </c>
      <c r="F13" s="50" t="s">
        <v>116</v>
      </c>
      <c r="G13" s="50" t="s">
        <v>87</v>
      </c>
      <c r="H13" s="50">
        <v>120000</v>
      </c>
      <c r="I13" s="50">
        <v>13000</v>
      </c>
      <c r="J13" s="53">
        <v>24000</v>
      </c>
      <c r="L13" s="44"/>
      <c r="M13" s="44"/>
      <c r="N13" s="44"/>
    </row>
    <row r="14" spans="1:27" ht="15.75" thickBot="1" x14ac:dyDescent="0.3">
      <c r="A14" s="46"/>
      <c r="B14" s="47"/>
      <c r="C14" s="48"/>
      <c r="E14" s="62" t="s">
        <v>81</v>
      </c>
      <c r="F14" s="63"/>
      <c r="G14" s="64"/>
      <c r="H14" s="54">
        <f>SUM(H4:H13)</f>
        <v>1200000</v>
      </c>
      <c r="I14" s="54">
        <f>SUM(I4:I13)</f>
        <v>146333.33333333331</v>
      </c>
      <c r="J14" s="55">
        <f>SUM(J4:J13)</f>
        <v>240000</v>
      </c>
      <c r="K14" s="44">
        <f>J14/185</f>
        <v>1297.2972972972973</v>
      </c>
      <c r="Q14" s="44">
        <f>J14/105</f>
        <v>2285.7142857142858</v>
      </c>
      <c r="AA14">
        <f>(J14/105)*5</f>
        <v>11428.571428571429</v>
      </c>
    </row>
    <row r="15" spans="1:27" ht="15.75" thickBot="1" x14ac:dyDescent="0.3">
      <c r="Q15" s="44">
        <f>Q14*100</f>
        <v>228571.42857142858</v>
      </c>
    </row>
    <row r="16" spans="1:27" ht="15.75" thickBot="1" x14ac:dyDescent="0.3">
      <c r="E16" s="59" t="s">
        <v>104</v>
      </c>
      <c r="F16" s="60"/>
      <c r="G16" s="60"/>
      <c r="H16" s="60"/>
      <c r="I16" s="60"/>
      <c r="J16" s="61"/>
      <c r="Q16" s="44">
        <f>Q15/180</f>
        <v>1269.8412698412699</v>
      </c>
    </row>
    <row r="17" spans="4:30" ht="24" x14ac:dyDescent="0.25">
      <c r="E17" s="51" t="s">
        <v>92</v>
      </c>
      <c r="F17" s="49" t="s">
        <v>93</v>
      </c>
      <c r="G17" s="49" t="s">
        <v>84</v>
      </c>
      <c r="H17" s="49" t="s">
        <v>89</v>
      </c>
      <c r="I17" s="49" t="s">
        <v>90</v>
      </c>
      <c r="J17" s="57" t="s">
        <v>88</v>
      </c>
      <c r="Q17" s="44">
        <f>Q16/10</f>
        <v>126.98412698412699</v>
      </c>
    </row>
    <row r="18" spans="4:30" x14ac:dyDescent="0.25">
      <c r="D18">
        <v>1</v>
      </c>
      <c r="E18" s="52" t="s">
        <v>105</v>
      </c>
      <c r="F18" s="50" t="s">
        <v>116</v>
      </c>
      <c r="G18" s="50" t="s">
        <v>87</v>
      </c>
      <c r="H18" s="50">
        <v>100000</v>
      </c>
      <c r="I18" s="50">
        <v>9877</v>
      </c>
      <c r="J18" s="53">
        <v>16000</v>
      </c>
    </row>
    <row r="19" spans="4:30" x14ac:dyDescent="0.25">
      <c r="D19">
        <v>2</v>
      </c>
      <c r="E19" s="52" t="s">
        <v>106</v>
      </c>
      <c r="F19" s="50" t="s">
        <v>116</v>
      </c>
      <c r="G19" s="50" t="s">
        <v>87</v>
      </c>
      <c r="H19" s="50">
        <v>100000</v>
      </c>
      <c r="I19" s="50">
        <v>9877</v>
      </c>
      <c r="J19" s="53">
        <v>16000</v>
      </c>
      <c r="Q19" s="44">
        <f>Q16/0.008</f>
        <v>158730.15873015873</v>
      </c>
    </row>
    <row r="20" spans="4:30" x14ac:dyDescent="0.25">
      <c r="D20">
        <v>3</v>
      </c>
      <c r="E20" s="52" t="s">
        <v>107</v>
      </c>
      <c r="F20" s="50" t="s">
        <v>116</v>
      </c>
      <c r="G20" s="50" t="s">
        <v>87</v>
      </c>
      <c r="H20" s="50">
        <v>100000</v>
      </c>
      <c r="I20" s="50">
        <v>9877</v>
      </c>
      <c r="J20" s="53">
        <v>16000</v>
      </c>
    </row>
    <row r="21" spans="4:30" x14ac:dyDescent="0.25">
      <c r="D21">
        <v>4</v>
      </c>
      <c r="E21" s="52" t="s">
        <v>108</v>
      </c>
      <c r="F21" s="50" t="s">
        <v>116</v>
      </c>
      <c r="G21" s="50" t="s">
        <v>87</v>
      </c>
      <c r="H21" s="50">
        <v>100000</v>
      </c>
      <c r="I21" s="50">
        <v>9877</v>
      </c>
      <c r="J21" s="53">
        <v>16000</v>
      </c>
    </row>
    <row r="22" spans="4:30" x14ac:dyDescent="0.25">
      <c r="D22">
        <v>5</v>
      </c>
      <c r="E22" s="52" t="s">
        <v>109</v>
      </c>
      <c r="F22" s="50" t="s">
        <v>116</v>
      </c>
      <c r="G22" s="50" t="s">
        <v>87</v>
      </c>
      <c r="H22" s="50">
        <v>100000</v>
      </c>
      <c r="I22" s="50">
        <v>9877</v>
      </c>
      <c r="J22" s="53">
        <v>16000</v>
      </c>
    </row>
    <row r="23" spans="4:30" x14ac:dyDescent="0.25">
      <c r="D23">
        <v>6</v>
      </c>
      <c r="E23" s="52" t="s">
        <v>110</v>
      </c>
      <c r="F23" s="50" t="s">
        <v>116</v>
      </c>
      <c r="G23" s="50" t="s">
        <v>87</v>
      </c>
      <c r="H23" s="50">
        <v>100000</v>
      </c>
      <c r="I23" s="50">
        <v>9877</v>
      </c>
      <c r="J23" s="53">
        <v>16000</v>
      </c>
    </row>
    <row r="24" spans="4:30" x14ac:dyDescent="0.25">
      <c r="D24">
        <v>7</v>
      </c>
      <c r="E24" s="52" t="s">
        <v>111</v>
      </c>
      <c r="F24" s="50" t="s">
        <v>116</v>
      </c>
      <c r="G24" s="50" t="s">
        <v>87</v>
      </c>
      <c r="H24" s="50">
        <v>100000</v>
      </c>
      <c r="I24" s="50">
        <v>9877</v>
      </c>
      <c r="J24" s="53">
        <v>16000</v>
      </c>
    </row>
    <row r="25" spans="4:30" x14ac:dyDescent="0.25">
      <c r="D25">
        <v>8</v>
      </c>
      <c r="E25" s="52" t="s">
        <v>112</v>
      </c>
      <c r="F25" s="50" t="s">
        <v>116</v>
      </c>
      <c r="G25" s="50" t="s">
        <v>87</v>
      </c>
      <c r="H25" s="50">
        <v>100000</v>
      </c>
      <c r="I25" s="50">
        <v>9877</v>
      </c>
      <c r="J25" s="53">
        <v>16000</v>
      </c>
    </row>
    <row r="26" spans="4:30" x14ac:dyDescent="0.25">
      <c r="D26">
        <v>9</v>
      </c>
      <c r="E26" s="52" t="s">
        <v>113</v>
      </c>
      <c r="F26" s="50" t="s">
        <v>116</v>
      </c>
      <c r="G26" s="50" t="s">
        <v>87</v>
      </c>
      <c r="H26" s="50">
        <v>100000</v>
      </c>
      <c r="I26" s="50">
        <v>9877</v>
      </c>
      <c r="J26" s="53">
        <v>16000</v>
      </c>
    </row>
    <row r="27" spans="4:30" x14ac:dyDescent="0.25">
      <c r="D27">
        <v>10</v>
      </c>
      <c r="E27" s="52" t="s">
        <v>114</v>
      </c>
      <c r="F27" s="50" t="s">
        <v>116</v>
      </c>
      <c r="G27" s="50" t="s">
        <v>87</v>
      </c>
      <c r="H27" s="50">
        <v>100000</v>
      </c>
      <c r="I27" s="50">
        <v>9877</v>
      </c>
      <c r="J27" s="53">
        <v>16000</v>
      </c>
    </row>
    <row r="28" spans="4:30" ht="15.75" thickBot="1" x14ac:dyDescent="0.3">
      <c r="E28" s="62" t="s">
        <v>81</v>
      </c>
      <c r="F28" s="63"/>
      <c r="G28" s="64"/>
      <c r="H28" s="54">
        <f>SUM(H18:H27)</f>
        <v>1000000</v>
      </c>
      <c r="I28" s="54">
        <f>SUM(I18:I27)</f>
        <v>98770</v>
      </c>
      <c r="J28" s="55">
        <f>SUM(J18:J27)</f>
        <v>160000</v>
      </c>
      <c r="K28" s="44">
        <f>J28/185</f>
        <v>864.8648648648649</v>
      </c>
      <c r="AC28">
        <f>1260*181</f>
        <v>228060</v>
      </c>
      <c r="AD28">
        <f>AC28*0.05</f>
        <v>11403</v>
      </c>
    </row>
    <row r="29" spans="4:30" x14ac:dyDescent="0.25">
      <c r="R29">
        <f>200000/105</f>
        <v>1904.7619047619048</v>
      </c>
    </row>
    <row r="30" spans="4:30" x14ac:dyDescent="0.25">
      <c r="G30" s="3" t="s">
        <v>81</v>
      </c>
      <c r="H30" s="58">
        <f>H28+H14</f>
        <v>2200000</v>
      </c>
      <c r="I30" s="58">
        <f>I28+I14</f>
        <v>245103.33333333331</v>
      </c>
      <c r="J30" s="58">
        <f>J28+J14</f>
        <v>400000</v>
      </c>
      <c r="R30">
        <f>R29*100</f>
        <v>190476.19047619047</v>
      </c>
    </row>
    <row r="31" spans="4:30" x14ac:dyDescent="0.25">
      <c r="E31" s="3" t="s">
        <v>115</v>
      </c>
      <c r="R31">
        <f>R30/10</f>
        <v>19047.619047619046</v>
      </c>
    </row>
  </sheetData>
  <mergeCells count="4">
    <mergeCell ref="E16:J16"/>
    <mergeCell ref="E28:G28"/>
    <mergeCell ref="E2:J2"/>
    <mergeCell ref="E14:G14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7" sqref="A7"/>
    </sheetView>
  </sheetViews>
  <sheetFormatPr defaultRowHeight="15" x14ac:dyDescent="0.25"/>
  <cols>
    <col min="1" max="1" width="57.140625" bestFit="1" customWidth="1"/>
  </cols>
  <sheetData>
    <row r="1" spans="1:2" x14ac:dyDescent="0.25">
      <c r="A1" t="s">
        <v>24</v>
      </c>
      <c r="B1" t="s">
        <v>29</v>
      </c>
    </row>
    <row r="2" spans="1:2" x14ac:dyDescent="0.25">
      <c r="A2" t="s">
        <v>25</v>
      </c>
    </row>
    <row r="3" spans="1:2" x14ac:dyDescent="0.25">
      <c r="A3" t="s">
        <v>26</v>
      </c>
    </row>
    <row r="4" spans="1:2" x14ac:dyDescent="0.25">
      <c r="A4" t="s">
        <v>27</v>
      </c>
    </row>
    <row r="5" spans="1:2" x14ac:dyDescent="0.25">
      <c r="A5" t="s">
        <v>28</v>
      </c>
    </row>
    <row r="6" spans="1:2" x14ac:dyDescent="0.25">
      <c r="A6" t="s">
        <v>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0"/>
  <sheetViews>
    <sheetView showGridLines="0" zoomScale="110" zoomScaleNormal="110" workbookViewId="0">
      <pane xSplit="3" ySplit="4" topLeftCell="E11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defaultRowHeight="15" x14ac:dyDescent="0.25"/>
  <cols>
    <col min="1" max="1" width="32.28515625" customWidth="1"/>
    <col min="2" max="2" width="20.7109375" customWidth="1"/>
    <col min="3" max="4" width="48" customWidth="1"/>
  </cols>
  <sheetData>
    <row r="1" spans="1:25" s="3" customFormat="1" x14ac:dyDescent="0.25">
      <c r="A1" s="85" t="s">
        <v>12</v>
      </c>
      <c r="B1" s="72"/>
      <c r="C1" s="85" t="s">
        <v>13</v>
      </c>
      <c r="D1" s="72" t="s">
        <v>67</v>
      </c>
      <c r="E1" s="65" t="s">
        <v>2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</row>
    <row r="2" spans="1:25" s="3" customFormat="1" x14ac:dyDescent="0.25">
      <c r="A2" s="85"/>
      <c r="B2" s="73"/>
      <c r="C2" s="85"/>
      <c r="D2" s="73"/>
      <c r="E2" s="66">
        <v>43556</v>
      </c>
      <c r="F2" s="65"/>
      <c r="G2" s="65"/>
      <c r="H2" s="65"/>
      <c r="I2" s="65"/>
      <c r="J2" s="65"/>
      <c r="K2" s="65"/>
      <c r="L2" s="65"/>
      <c r="M2" s="65"/>
      <c r="N2" s="65"/>
      <c r="O2" s="66">
        <v>43556</v>
      </c>
      <c r="P2" s="65"/>
      <c r="Q2" s="65"/>
      <c r="R2" s="65"/>
      <c r="S2" s="65"/>
      <c r="T2" s="65"/>
      <c r="U2" s="65"/>
      <c r="V2" s="65"/>
      <c r="W2" s="65"/>
      <c r="X2" s="65"/>
      <c r="Y2" s="65"/>
    </row>
    <row r="3" spans="1:25" s="3" customFormat="1" x14ac:dyDescent="0.25">
      <c r="A3" s="85"/>
      <c r="B3" s="73"/>
      <c r="C3" s="85"/>
      <c r="D3" s="73"/>
      <c r="E3" s="5">
        <v>19</v>
      </c>
      <c r="F3" s="5">
        <f>E3+1</f>
        <v>20</v>
      </c>
      <c r="G3" s="5">
        <f>F3+1</f>
        <v>21</v>
      </c>
      <c r="H3" s="5">
        <f t="shared" ref="H3:Y3" si="0">G3+1</f>
        <v>22</v>
      </c>
      <c r="I3" s="5">
        <f t="shared" si="0"/>
        <v>23</v>
      </c>
      <c r="J3" s="5">
        <f t="shared" si="0"/>
        <v>24</v>
      </c>
      <c r="K3" s="5">
        <f t="shared" si="0"/>
        <v>25</v>
      </c>
      <c r="L3" s="5">
        <f t="shared" si="0"/>
        <v>26</v>
      </c>
      <c r="M3" s="5">
        <f t="shared" si="0"/>
        <v>27</v>
      </c>
      <c r="N3" s="5">
        <f t="shared" si="0"/>
        <v>28</v>
      </c>
      <c r="O3" s="5">
        <f t="shared" si="0"/>
        <v>29</v>
      </c>
      <c r="P3" s="5">
        <f t="shared" si="0"/>
        <v>30</v>
      </c>
      <c r="Q3" s="5">
        <v>1</v>
      </c>
      <c r="R3" s="5">
        <f t="shared" si="0"/>
        <v>2</v>
      </c>
      <c r="S3" s="5">
        <f t="shared" si="0"/>
        <v>3</v>
      </c>
      <c r="T3" s="5">
        <f t="shared" si="0"/>
        <v>4</v>
      </c>
      <c r="U3" s="5">
        <f t="shared" si="0"/>
        <v>5</v>
      </c>
      <c r="V3" s="5">
        <f t="shared" si="0"/>
        <v>6</v>
      </c>
      <c r="W3" s="5">
        <f t="shared" si="0"/>
        <v>7</v>
      </c>
      <c r="X3" s="5">
        <f t="shared" si="0"/>
        <v>8</v>
      </c>
      <c r="Y3" s="5">
        <f t="shared" si="0"/>
        <v>9</v>
      </c>
    </row>
    <row r="4" spans="1:25" s="3" customFormat="1" ht="15.75" thickBot="1" x14ac:dyDescent="0.3">
      <c r="A4" s="72"/>
      <c r="B4" s="73"/>
      <c r="C4" s="72"/>
      <c r="D4" s="73"/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4</v>
      </c>
      <c r="M4" s="8" t="s">
        <v>5</v>
      </c>
      <c r="N4" s="8" t="s">
        <v>6</v>
      </c>
      <c r="O4" s="8" t="s">
        <v>7</v>
      </c>
      <c r="P4" s="8" t="s">
        <v>8</v>
      </c>
      <c r="Q4" s="8" t="s">
        <v>9</v>
      </c>
      <c r="R4" s="8" t="s">
        <v>10</v>
      </c>
      <c r="S4" s="8" t="s">
        <v>4</v>
      </c>
      <c r="T4" s="8" t="s">
        <v>5</v>
      </c>
      <c r="U4" s="8" t="s">
        <v>6</v>
      </c>
      <c r="V4" s="8" t="s">
        <v>7</v>
      </c>
      <c r="W4" s="8" t="s">
        <v>8</v>
      </c>
      <c r="X4" s="8" t="s">
        <v>9</v>
      </c>
      <c r="Y4" s="8" t="s">
        <v>10</v>
      </c>
    </row>
    <row r="5" spans="1:25" ht="45.75" thickBot="1" x14ac:dyDescent="0.3">
      <c r="A5" s="74" t="s">
        <v>3</v>
      </c>
      <c r="B5" s="18" t="s">
        <v>39</v>
      </c>
      <c r="C5" s="17" t="s">
        <v>62</v>
      </c>
      <c r="D5" s="30" t="s">
        <v>63</v>
      </c>
      <c r="E5" s="9" t="s">
        <v>69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25"/>
    </row>
    <row r="6" spans="1:25" ht="45.75" thickBot="1" x14ac:dyDescent="0.3">
      <c r="A6" s="75"/>
      <c r="B6" s="18" t="s">
        <v>40</v>
      </c>
      <c r="C6" s="17" t="s">
        <v>54</v>
      </c>
      <c r="D6" s="30" t="s">
        <v>63</v>
      </c>
      <c r="E6" s="14" t="s">
        <v>69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26"/>
    </row>
    <row r="7" spans="1:25" ht="30" x14ac:dyDescent="0.25">
      <c r="A7" s="75"/>
      <c r="B7" s="69" t="s">
        <v>43</v>
      </c>
      <c r="C7" s="17" t="s">
        <v>41</v>
      </c>
      <c r="D7" s="30" t="s">
        <v>64</v>
      </c>
      <c r="E7" s="14" t="s">
        <v>70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26"/>
    </row>
    <row r="8" spans="1:25" ht="30.75" thickBot="1" x14ac:dyDescent="0.3">
      <c r="A8" s="75"/>
      <c r="B8" s="70"/>
      <c r="C8" s="17" t="s">
        <v>42</v>
      </c>
      <c r="D8" s="17" t="s">
        <v>65</v>
      </c>
      <c r="E8" s="4" t="s">
        <v>70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12"/>
    </row>
    <row r="9" spans="1:25" x14ac:dyDescent="0.25">
      <c r="A9" s="75"/>
      <c r="B9" s="78" t="s">
        <v>44</v>
      </c>
      <c r="C9" s="17" t="s">
        <v>33</v>
      </c>
      <c r="D9" s="30" t="s">
        <v>64</v>
      </c>
      <c r="E9" s="4" t="s">
        <v>70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12"/>
    </row>
    <row r="10" spans="1:25" ht="30" x14ac:dyDescent="0.25">
      <c r="A10" s="75"/>
      <c r="B10" s="79"/>
      <c r="C10" s="17" t="s">
        <v>34</v>
      </c>
      <c r="D10" s="17" t="s">
        <v>65</v>
      </c>
      <c r="E10" s="4" t="s">
        <v>70</v>
      </c>
      <c r="F10" s="37" t="s">
        <v>70</v>
      </c>
      <c r="G10" s="38" t="s">
        <v>72</v>
      </c>
      <c r="H10" s="27"/>
      <c r="I10" s="27"/>
      <c r="J10" s="27"/>
      <c r="K10" s="27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12"/>
    </row>
    <row r="11" spans="1:25" ht="16.5" customHeight="1" thickBot="1" x14ac:dyDescent="0.3">
      <c r="A11" s="75"/>
      <c r="B11" s="80"/>
      <c r="C11" s="17"/>
      <c r="D11" s="17"/>
      <c r="E11" s="4"/>
      <c r="F11" s="39"/>
      <c r="G11" s="37"/>
      <c r="H11" s="4"/>
      <c r="I11" s="27"/>
      <c r="J11" s="27"/>
      <c r="K11" s="27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12"/>
    </row>
    <row r="12" spans="1:25" ht="15.75" hidden="1" thickBot="1" x14ac:dyDescent="0.3">
      <c r="A12" s="76"/>
      <c r="B12" s="15"/>
      <c r="C12" s="2" t="s">
        <v>21</v>
      </c>
      <c r="D12" s="2"/>
      <c r="E12" s="4"/>
      <c r="F12" s="39"/>
      <c r="G12" s="37"/>
      <c r="H12" s="4"/>
      <c r="I12" s="27"/>
      <c r="J12" s="27"/>
      <c r="K12" s="27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12"/>
    </row>
    <row r="13" spans="1:25" ht="30.75" thickBot="1" x14ac:dyDescent="0.3">
      <c r="A13" s="75"/>
      <c r="B13" s="18" t="s">
        <v>45</v>
      </c>
      <c r="C13" s="17" t="s">
        <v>52</v>
      </c>
      <c r="D13" s="17"/>
      <c r="E13" s="4"/>
      <c r="F13" s="39"/>
      <c r="G13" s="37"/>
      <c r="H13" s="4"/>
      <c r="I13" s="27"/>
      <c r="J13" s="27"/>
      <c r="K13" s="27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12"/>
    </row>
    <row r="14" spans="1:25" x14ac:dyDescent="0.25">
      <c r="A14" s="75"/>
      <c r="B14" s="78" t="s">
        <v>46</v>
      </c>
      <c r="C14" s="17" t="s">
        <v>35</v>
      </c>
      <c r="D14" s="30" t="s">
        <v>64</v>
      </c>
      <c r="E14" s="4" t="s">
        <v>70</v>
      </c>
      <c r="F14" s="37" t="s">
        <v>70</v>
      </c>
      <c r="G14" s="37" t="s">
        <v>73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12"/>
    </row>
    <row r="15" spans="1:25" ht="30.75" thickBot="1" x14ac:dyDescent="0.3">
      <c r="A15" s="75"/>
      <c r="B15" s="79"/>
      <c r="C15" s="17" t="s">
        <v>36</v>
      </c>
      <c r="D15" s="17" t="s">
        <v>65</v>
      </c>
      <c r="E15" s="4" t="s">
        <v>70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12"/>
    </row>
    <row r="16" spans="1:25" ht="30.75" thickBot="1" x14ac:dyDescent="0.3">
      <c r="A16" s="75"/>
      <c r="B16" s="19" t="s">
        <v>47</v>
      </c>
      <c r="C16" s="17" t="s">
        <v>37</v>
      </c>
      <c r="D16" s="17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12"/>
    </row>
    <row r="17" spans="1:25" ht="15.75" hidden="1" thickBot="1" x14ac:dyDescent="0.3">
      <c r="A17" s="76"/>
      <c r="B17" s="15"/>
      <c r="C17" s="6" t="s">
        <v>17</v>
      </c>
      <c r="D17" s="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12"/>
    </row>
    <row r="18" spans="1:25" ht="15.75" hidden="1" thickBot="1" x14ac:dyDescent="0.3">
      <c r="A18" s="76"/>
      <c r="B18" s="15"/>
      <c r="C18" s="7" t="s">
        <v>18</v>
      </c>
      <c r="D18" s="7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12"/>
    </row>
    <row r="19" spans="1:25" ht="15.75" hidden="1" thickBot="1" x14ac:dyDescent="0.3">
      <c r="A19" s="77"/>
      <c r="B19" s="16"/>
      <c r="C19" s="10" t="s">
        <v>16</v>
      </c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28"/>
    </row>
    <row r="20" spans="1:25" ht="30.75" thickBot="1" x14ac:dyDescent="0.3">
      <c r="A20" s="81" t="s">
        <v>0</v>
      </c>
      <c r="B20" s="19" t="s">
        <v>51</v>
      </c>
      <c r="C20" s="20" t="s">
        <v>30</v>
      </c>
      <c r="D20" s="30" t="s">
        <v>63</v>
      </c>
      <c r="E20" s="9" t="s">
        <v>69</v>
      </c>
      <c r="F20" s="9"/>
      <c r="G20" s="9"/>
      <c r="H20" s="9"/>
      <c r="I20" s="13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25"/>
    </row>
    <row r="21" spans="1:25" x14ac:dyDescent="0.25">
      <c r="A21" s="82"/>
      <c r="B21" s="78" t="s">
        <v>50</v>
      </c>
      <c r="C21" s="21" t="s">
        <v>48</v>
      </c>
      <c r="D21" s="30" t="s">
        <v>64</v>
      </c>
      <c r="E21" s="4" t="s">
        <v>70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12"/>
    </row>
    <row r="22" spans="1:25" ht="30" x14ac:dyDescent="0.25">
      <c r="A22" s="82"/>
      <c r="B22" s="79"/>
      <c r="C22" s="21" t="s">
        <v>49</v>
      </c>
      <c r="D22" s="17" t="s">
        <v>65</v>
      </c>
      <c r="E22" s="4" t="s">
        <v>70</v>
      </c>
      <c r="F22" s="37" t="s">
        <v>70</v>
      </c>
      <c r="G22" s="40" t="s">
        <v>73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12"/>
    </row>
    <row r="23" spans="1:25" x14ac:dyDescent="0.25">
      <c r="A23" s="82"/>
      <c r="B23" s="79"/>
      <c r="C23" s="21"/>
      <c r="D23" s="2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12"/>
    </row>
    <row r="24" spans="1:25" ht="17.25" customHeight="1" thickBot="1" x14ac:dyDescent="0.3">
      <c r="A24" s="82"/>
      <c r="B24" s="80"/>
      <c r="C24" s="21"/>
      <c r="D24" s="2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12"/>
    </row>
    <row r="25" spans="1:25" x14ac:dyDescent="0.25">
      <c r="A25" s="83"/>
      <c r="B25" s="22"/>
      <c r="C25" s="7" t="s">
        <v>15</v>
      </c>
      <c r="D25" s="7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12"/>
    </row>
    <row r="26" spans="1:25" ht="15.75" thickBot="1" x14ac:dyDescent="0.3">
      <c r="A26" s="83"/>
      <c r="B26" s="24"/>
      <c r="C26" s="2" t="s">
        <v>11</v>
      </c>
      <c r="D26" s="2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12"/>
    </row>
    <row r="27" spans="1:25" ht="30.75" thickBot="1" x14ac:dyDescent="0.3">
      <c r="A27" s="84"/>
      <c r="B27" s="32" t="s">
        <v>47</v>
      </c>
      <c r="C27" s="23" t="s">
        <v>14</v>
      </c>
      <c r="D27" s="23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8"/>
    </row>
    <row r="28" spans="1:25" ht="60.75" thickBot="1" x14ac:dyDescent="0.3">
      <c r="A28" s="67" t="s">
        <v>1</v>
      </c>
      <c r="B28" s="18" t="s">
        <v>55</v>
      </c>
      <c r="C28" s="17" t="s">
        <v>53</v>
      </c>
      <c r="D28" s="30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</row>
    <row r="29" spans="1:25" ht="30" x14ac:dyDescent="0.25">
      <c r="A29" s="68"/>
      <c r="B29" s="69" t="s">
        <v>56</v>
      </c>
      <c r="C29" s="30" t="s">
        <v>22</v>
      </c>
      <c r="D29" s="30" t="s">
        <v>68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</row>
    <row r="30" spans="1:25" ht="30.75" thickBot="1" x14ac:dyDescent="0.3">
      <c r="A30" s="68"/>
      <c r="B30" s="70"/>
      <c r="C30" s="17" t="s">
        <v>23</v>
      </c>
      <c r="D30" s="17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ht="30" customHeight="1" x14ac:dyDescent="0.25">
      <c r="A31" s="68"/>
      <c r="B31" s="69" t="s">
        <v>57</v>
      </c>
      <c r="C31" s="21" t="s">
        <v>31</v>
      </c>
      <c r="D31" s="30" t="s">
        <v>64</v>
      </c>
      <c r="E31" s="4" t="s">
        <v>70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ht="30" x14ac:dyDescent="0.25">
      <c r="A32" s="68"/>
      <c r="B32" s="71"/>
      <c r="C32" s="21" t="s">
        <v>32</v>
      </c>
      <c r="D32" s="17" t="s">
        <v>65</v>
      </c>
      <c r="E32" s="4" t="s">
        <v>70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x14ac:dyDescent="0.25">
      <c r="A33" s="68"/>
      <c r="B33" s="71"/>
      <c r="C33" s="31"/>
      <c r="D33" s="31" t="s">
        <v>66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29"/>
      <c r="Y33" s="14"/>
    </row>
    <row r="34" spans="1:25" ht="15.75" thickBot="1" x14ac:dyDescent="0.3">
      <c r="A34" s="68"/>
      <c r="B34" s="70"/>
      <c r="C34" s="17" t="s">
        <v>20</v>
      </c>
      <c r="D34" s="17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45.75" thickBot="1" x14ac:dyDescent="0.3">
      <c r="A35" s="68"/>
      <c r="B35" s="18" t="s">
        <v>58</v>
      </c>
      <c r="C35" s="17" t="s">
        <v>19</v>
      </c>
      <c r="D35" s="17" t="s">
        <v>71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ht="45.75" thickBot="1" x14ac:dyDescent="0.3">
      <c r="A36" s="33" t="s">
        <v>59</v>
      </c>
      <c r="B36" s="34" t="s">
        <v>60</v>
      </c>
      <c r="C36" s="35" t="s">
        <v>61</v>
      </c>
      <c r="D36" s="35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x14ac:dyDescent="0.25">
      <c r="E37" s="36">
        <f>SUM(E5:E36)</f>
        <v>0</v>
      </c>
    </row>
    <row r="40" spans="1:25" x14ac:dyDescent="0.25">
      <c r="F40" s="41">
        <f>4500*185</f>
        <v>832500</v>
      </c>
      <c r="G40" s="41">
        <v>400000</v>
      </c>
    </row>
  </sheetData>
  <mergeCells count="16">
    <mergeCell ref="E1:Y1"/>
    <mergeCell ref="E2:N2"/>
    <mergeCell ref="O2:Y2"/>
    <mergeCell ref="A28:A35"/>
    <mergeCell ref="B29:B30"/>
    <mergeCell ref="B31:B34"/>
    <mergeCell ref="D1:D4"/>
    <mergeCell ref="A5:A19"/>
    <mergeCell ref="B7:B8"/>
    <mergeCell ref="B9:B11"/>
    <mergeCell ref="B14:B15"/>
    <mergeCell ref="A20:A27"/>
    <mergeCell ref="B21:B24"/>
    <mergeCell ref="A1:A4"/>
    <mergeCell ref="B1:B4"/>
    <mergeCell ref="C1:C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Sheet2</vt:lpstr>
      <vt:lpstr>Boosting budget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Nishadi Herath</dc:creator>
  <cp:lastModifiedBy>Aquil</cp:lastModifiedBy>
  <dcterms:created xsi:type="dcterms:W3CDTF">2019-03-15T08:16:02Z</dcterms:created>
  <dcterms:modified xsi:type="dcterms:W3CDTF">2019-11-05T09:35:12Z</dcterms:modified>
</cp:coreProperties>
</file>